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workbookProtection workbookAlgorithmName="SHA-512" workbookHashValue="U8/4OwRDhFS0q66Njwdi+vIjdi0oy8GvlSa+2NrAOxxltg8AgqcxvJ3KI/a2kie+rY/UaG5bJzGOyzX2uj5Uog==" workbookSaltValue="wqXFy5+544VRiS41yK8xIw==" workbookSpinCount="100000" lockStructure="1"/>
  <bookViews>
    <workbookView xWindow="-105" yWindow="-105" windowWidth="23250" windowHeight="12450"/>
  </bookViews>
  <sheets>
    <sheet name="Planejamento" sheetId="1" r:id="rId1"/>
    <sheet name="CALCULAR TEMPO DE SERV. CLASSE" sheetId="2" r:id="rId2"/>
    <sheet name="Cursos" sheetId="3" state="hidden" r:id="rId3"/>
    <sheet name="Pontos" sheetId="4" state="hidden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B4" i="2" l="1"/>
  <c r="B5" i="2"/>
  <c r="B52" i="1"/>
  <c r="C13" i="1" l="1"/>
  <c r="D19" i="1" l="1"/>
  <c r="B56" i="1" l="1"/>
  <c r="B57" i="1"/>
  <c r="H19" i="1" l="1"/>
  <c r="L19" i="1" l="1"/>
  <c r="L20" i="1"/>
  <c r="L21" i="1"/>
  <c r="L22" i="1"/>
  <c r="L23" i="1"/>
  <c r="L24" i="1"/>
  <c r="L25" i="1"/>
  <c r="L26" i="1"/>
  <c r="L27" i="1"/>
  <c r="L28" i="1"/>
  <c r="H20" i="1"/>
  <c r="H21" i="1"/>
  <c r="H22" i="1"/>
  <c r="H23" i="1"/>
  <c r="H24" i="1"/>
  <c r="H25" i="1"/>
  <c r="H26" i="1"/>
  <c r="H27" i="1"/>
  <c r="H28" i="1"/>
  <c r="P20" i="1"/>
  <c r="P21" i="1"/>
  <c r="P22" i="1"/>
  <c r="P23" i="1"/>
  <c r="P24" i="1"/>
  <c r="P25" i="1"/>
  <c r="P26" i="1"/>
  <c r="P27" i="1"/>
  <c r="P28" i="1"/>
  <c r="P19" i="1"/>
  <c r="B62" i="1" l="1"/>
  <c r="B61" i="1"/>
  <c r="D20" i="1" l="1"/>
  <c r="D21" i="1"/>
  <c r="D22" i="1"/>
  <c r="D23" i="1"/>
  <c r="D24" i="1"/>
  <c r="D25" i="1"/>
  <c r="D26" i="1"/>
  <c r="D27" i="1"/>
  <c r="D28" i="1"/>
  <c r="B30" i="1" l="1"/>
  <c r="E12" i="1"/>
  <c r="B46" i="1" l="1"/>
  <c r="B47" i="1" l="1"/>
  <c r="C46" i="1" l="1"/>
  <c r="B63" i="1"/>
  <c r="B51" i="1"/>
  <c r="E47" i="1"/>
  <c r="E13" i="1" l="1"/>
  <c r="D14" i="1" l="1"/>
  <c r="B50" i="1" s="1"/>
  <c r="B53" i="1" s="1"/>
  <c r="B55" i="1" l="1"/>
  <c r="B54" i="1"/>
  <c r="N60" i="1" l="1"/>
  <c r="D60" i="1" s="1"/>
  <c r="B31" i="1"/>
  <c r="C31" i="1" s="1"/>
  <c r="E32" i="1" l="1"/>
</calcChain>
</file>

<file path=xl/comments1.xml><?xml version="1.0" encoding="utf-8"?>
<comments xmlns="http://schemas.openxmlformats.org/spreadsheetml/2006/main">
  <authors>
    <author>alexandre pires</author>
  </authors>
  <commentList>
    <comment ref="B5" authorId="0">
      <text>
        <r>
          <rPr>
            <b/>
            <sz val="9"/>
            <color indexed="81"/>
            <rFont val="Segoe UI"/>
            <family val="2"/>
          </rPr>
          <t>Esse tempo deverá ser solicitado ao TJMG.
Para calcular o tempo "aproximado" (considerando o servidor que não possui faltas ou afastamentos injustificados, LIP ou tempo anterior a sua posse no TJMG) -&gt; 
Clique na GUIA abaixo: CALCULAR TEMPO DE SERV. CLASSE</t>
        </r>
      </text>
    </comment>
    <comment ref="B6" authorId="0">
      <text>
        <r>
          <rPr>
            <b/>
            <sz val="9"/>
            <color indexed="81"/>
            <rFont val="Segoe UI"/>
            <family val="2"/>
          </rPr>
          <t>Esse tempo deverá ser solicitado ao TJMG.
Para calcular o tempo "aproximado" (considerando o servidor que não possui faltas ou afastamentos injustificados, LIP ou tempo anterior a sua posse no TJMG) -&gt; 
Clique na GUIA abaixo: CALCULAR TEMPO DE SERV. CLASSE</t>
        </r>
      </text>
    </comment>
    <comment ref="B7" authorId="0">
      <text>
        <r>
          <rPr>
            <b/>
            <sz val="9"/>
            <color indexed="81"/>
            <rFont val="Segoe UI"/>
            <family val="2"/>
          </rPr>
          <t>Esse tempo deverá ser solicitado ao TJMG.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Segoe UI"/>
            <family val="2"/>
          </rPr>
          <t>Esse tempo deverá ser solicitado ao TJMG.</t>
        </r>
      </text>
    </comment>
    <comment ref="C12" authorId="0">
      <text>
        <r>
          <rPr>
            <b/>
            <sz val="9"/>
            <color indexed="81"/>
            <rFont val="Segoe UI"/>
            <family val="2"/>
          </rPr>
          <t xml:space="preserve">SELECIONE O CURSO NO MENU ANTERIOR.
NÃO APAGAR MANUALMENTE O VALOR
De acordo com a tabela do anexo III da Resolução 367
</t>
        </r>
      </text>
    </comment>
    <comment ref="D12" authorId="0">
      <text>
        <r>
          <rPr>
            <b/>
            <sz val="9"/>
            <color indexed="81"/>
            <rFont val="Segoe UI"/>
            <family val="2"/>
          </rPr>
          <t>1 - para aplicabilidade direta
(Direito, Portugues, Informática, Administração, administração Publica, e os cursos relacionadas ao cargo efetivo)
0,5 - para aplicabilidade indireta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SELECIONE O CURSO NO MENU ANTERIOR.
NÃO APAGAR MANUALMENTE O VALOR
De acordo com a tabela do anexo III da Resolução 367</t>
        </r>
      </text>
    </comment>
    <comment ref="D13" authorId="0">
      <text>
        <r>
          <rPr>
            <b/>
            <sz val="9"/>
            <color indexed="81"/>
            <rFont val="Segoe UI"/>
            <family val="2"/>
          </rPr>
          <t xml:space="preserve">1 - para aplicabilidade direta
(Direito, Portugues, Informática, Administração, administração Publica, e os cursos relacionadas ao cargo efetivo)
0,5 - para aplicabilidade indireta
</t>
        </r>
      </text>
    </comment>
    <comment ref="C18" authorId="0">
      <text>
        <r>
          <rPr>
            <b/>
            <sz val="9"/>
            <color indexed="81"/>
            <rFont val="Segoe UI"/>
            <family val="2"/>
          </rPr>
          <t>1 - para aplicabilidade direta
(Direito, Portugues, Informática, Administração, administração Publica, e os cursos relacionadas ao cargo efetivo)
0,5 - para aplicabilidade indireta</t>
        </r>
      </text>
    </comment>
    <comment ref="G18" authorId="0">
      <text>
        <r>
          <rPr>
            <b/>
            <sz val="9"/>
            <color indexed="81"/>
            <rFont val="Segoe UI"/>
            <family val="2"/>
          </rPr>
          <t>1 - para aplicabilidade direta
(Direito, Portugues, Informática, Administração, administração Publica, e os cursos relacionadas ao cargo efetivo)
0,5 - para aplicabilidade indireta</t>
        </r>
      </text>
    </comment>
    <comment ref="K18" authorId="0">
      <text>
        <r>
          <rPr>
            <b/>
            <sz val="9"/>
            <color indexed="81"/>
            <rFont val="Segoe UI"/>
            <family val="2"/>
          </rPr>
          <t>1 - para aplicabilidade direta
(Direito, Portugues, Informática, Administração, administração Publica, e os cursos relacionadas ao cargo efetivo)
0,5 - para aplicabilidade indireta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Segoe UI"/>
            <family val="2"/>
          </rPr>
          <t>1 - para aplicabilidade direta
(Direito, Portugues, Informática, Administração, administração Publica, e os cursos relacionadas ao cargo efetivo)
0,5 - para aplicabilidade indireta</t>
        </r>
      </text>
    </comment>
    <comment ref="B50" authorId="0">
      <text>
        <r>
          <rPr>
            <b/>
            <sz val="9"/>
            <color indexed="81"/>
            <rFont val="Segoe UI"/>
            <family val="2"/>
          </rPr>
          <t>Preeenchimento automático
NÃO DIGITAR NADA</t>
        </r>
      </text>
    </comment>
    <comment ref="B51" authorId="0">
      <text>
        <r>
          <rPr>
            <b/>
            <sz val="9"/>
            <color indexed="81"/>
            <rFont val="Segoe UI"/>
            <family val="2"/>
          </rPr>
          <t>Preeenchimento automático
NÃO DIGITAR NADA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Segoe UI"/>
            <family val="2"/>
          </rPr>
          <t>Preeenchimento automático
NÃO DIGITAR NADA</t>
        </r>
      </text>
    </comment>
    <comment ref="B53" authorId="0">
      <text>
        <r>
          <rPr>
            <b/>
            <sz val="9"/>
            <color indexed="81"/>
            <rFont val="Segoe UI"/>
            <family val="2"/>
          </rPr>
          <t>Preeenchimento automático
NÃO DIGITAR NADA</t>
        </r>
      </text>
    </comment>
    <comment ref="B54" authorId="0">
      <text>
        <r>
          <rPr>
            <b/>
            <sz val="9"/>
            <color indexed="81"/>
            <rFont val="Segoe UI"/>
            <family val="2"/>
          </rPr>
          <t>Preeenchimento automático
NÃO DIGITAR NADA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Segoe UI"/>
            <family val="2"/>
          </rPr>
          <t>Preeenchimento automático
NÃO DIGITAR NADA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63" authorId="0">
      <text>
        <r>
          <rPr>
            <sz val="9"/>
            <color indexed="81"/>
            <rFont val="Segoe UI"/>
            <family val="2"/>
          </rPr>
          <t xml:space="preserve">Pontos para desempate
</t>
        </r>
      </text>
    </comment>
  </commentList>
</comments>
</file>

<file path=xl/comments2.xml><?xml version="1.0" encoding="utf-8"?>
<comments xmlns="http://schemas.openxmlformats.org/spreadsheetml/2006/main">
  <authors>
    <author>alexandre pires</author>
  </authors>
  <commentList>
    <comment ref="B1" authorId="0">
      <text>
        <r>
          <rPr>
            <b/>
            <sz val="9"/>
            <color indexed="81"/>
            <rFont val="Segoe UI"/>
            <family val="2"/>
          </rPr>
          <t xml:space="preserve">Preencha com a data da posse no TJMG.
</t>
        </r>
        <r>
          <rPr>
            <sz val="9"/>
            <color indexed="81"/>
            <rFont val="Segoe UI"/>
            <family val="2"/>
          </rPr>
          <t xml:space="preserve">
As datas devem ser digitas separadas por / e o ano com 4 digitos conforme ex:
00/00/0000</t>
        </r>
      </text>
    </comment>
    <comment ref="B2" authorId="0">
      <text>
        <r>
          <rPr>
            <b/>
            <sz val="9"/>
            <color indexed="81"/>
            <rFont val="Segoe UI"/>
            <family val="2"/>
          </rPr>
          <t xml:space="preserve">Preencha com a data da posse no TJMG.
</t>
        </r>
        <r>
          <rPr>
            <sz val="9"/>
            <color indexed="81"/>
            <rFont val="Segoe UI"/>
            <family val="2"/>
          </rPr>
          <t xml:space="preserve">
As datas devem ser digitas separadas por / e o ano com 4 digitos conforme ex:
00/00/0000</t>
        </r>
      </text>
    </comment>
    <comment ref="B3" authorId="0">
      <text>
        <r>
          <rPr>
            <b/>
            <sz val="9"/>
            <color indexed="81"/>
            <rFont val="Segoe UI"/>
            <family val="2"/>
          </rPr>
          <t xml:space="preserve">Preencher com a data correspondente a 01 de julho do ano da PV que esta concorrendo.
Ex. Concorrendo a PV 2016 - 01/07/2016.
PV 2022 - 01/07/2022 
As datas devem ser digitas separadas por / e o ano com 4 digitos conforme ex:
00/00/0000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<sst xmlns="http://schemas.openxmlformats.org/spreadsheetml/2006/main" count="91" uniqueCount="58">
  <si>
    <t>CURSO</t>
  </si>
  <si>
    <t>CH</t>
  </si>
  <si>
    <t>APLIC.</t>
  </si>
  <si>
    <t>PONTOS</t>
  </si>
  <si>
    <t>TOTAL CARGA HORÁRIA</t>
  </si>
  <si>
    <t>PONTUAÇÃO</t>
  </si>
  <si>
    <t>CURSO REGULAR</t>
  </si>
  <si>
    <t>CURSO TJMG</t>
  </si>
  <si>
    <t>Tempo de Exercicio na Classe</t>
  </si>
  <si>
    <t>CRITÉRIOS DE DESEMPATE</t>
  </si>
  <si>
    <t>TEMPO DE CLASSE</t>
  </si>
  <si>
    <t>EJEF</t>
  </si>
  <si>
    <t>TEMPO TJMG</t>
  </si>
  <si>
    <t>CURSO REGULAR 1</t>
  </si>
  <si>
    <t>CURSO REGULAR 2</t>
  </si>
  <si>
    <t>Data da Posse:</t>
  </si>
  <si>
    <t>Data da Classe:</t>
  </si>
  <si>
    <t>Data limite de pontuação:</t>
  </si>
  <si>
    <t>Tempo de exercicio na Classe:</t>
  </si>
  <si>
    <t>Tempo de serviço Publico:</t>
  </si>
  <si>
    <t>Total Parcial:</t>
  </si>
  <si>
    <t>PONTUAÇÃO FINAL:</t>
  </si>
  <si>
    <t>CURSOS REGULARES</t>
  </si>
  <si>
    <t>TOTAL DE PONTOS:</t>
  </si>
  <si>
    <t>RESULTADOS</t>
  </si>
  <si>
    <t>TOTAL DE PONTOS PASSIVEIS DE SEREM USADOS:</t>
  </si>
  <si>
    <t>TEMPO DE CLASSE:</t>
  </si>
  <si>
    <t>CARGA HORÁRIA</t>
  </si>
  <si>
    <t>APLICABILIDADE</t>
  </si>
  <si>
    <t>Total de Pontos Curso Regulares:</t>
  </si>
  <si>
    <t>TEMPO DE SERV. PUB. TJ</t>
  </si>
  <si>
    <t>TOTAL DE PONTOS</t>
  </si>
  <si>
    <t>Nivel Médio</t>
  </si>
  <si>
    <t>Curso Sequencial</t>
  </si>
  <si>
    <t>Nivel Superior</t>
  </si>
  <si>
    <t>Mestrado</t>
  </si>
  <si>
    <t>Pós Doutorado</t>
  </si>
  <si>
    <t>Pós Graduação</t>
  </si>
  <si>
    <t>Doutorado</t>
  </si>
  <si>
    <t>Curso</t>
  </si>
  <si>
    <t>Valor</t>
  </si>
  <si>
    <t>Não Possui</t>
  </si>
  <si>
    <t>Cursos Livres</t>
  </si>
  <si>
    <t>Indireta</t>
  </si>
  <si>
    <t>Direta</t>
  </si>
  <si>
    <t>Pontos</t>
  </si>
  <si>
    <t>CURSO EXTERNO: Limites de pontos considerando o §7. 20% dos pontos do quadro acima</t>
  </si>
  <si>
    <t>Curso TJMG / EJEF - Preencher o CH e Aplic.</t>
  </si>
  <si>
    <t>CURSOS EXTERNOS - Preencher os campos CH e Aplic.</t>
  </si>
  <si>
    <t>Aplicabilidade</t>
  </si>
  <si>
    <t>HORAS FALTANTES:</t>
  </si>
  <si>
    <t>CURSO EXTERNO</t>
  </si>
  <si>
    <t>TEMPO DE SUBST.</t>
  </si>
  <si>
    <t>TEMPO DE CARGO</t>
  </si>
  <si>
    <t>TEMPO DE CARGO OU FUNC.</t>
  </si>
  <si>
    <t>1 -Direta</t>
  </si>
  <si>
    <t>0,5 Indireta</t>
  </si>
  <si>
    <t>TEMPO DE SUBSTITUIÇÃO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</si>
</sst>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 shrinkToFit="1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5" xfId="0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3" fontId="0" fillId="0" borderId="1" xfId="0" applyNumberForma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/>
    <xf numFmtId="14" fontId="0" fillId="0" borderId="0" xfId="0" applyNumberFormat="1"/>
    <xf numFmtId="2" fontId="0" fillId="0" borderId="0" xfId="0" applyNumberFormat="1"/>
    <xf numFmtId="0" fontId="1" fillId="0" borderId="15" xfId="0" applyFont="1" applyFill="1" applyBorder="1"/>
    <xf numFmtId="0" fontId="0" fillId="0" borderId="0" xfId="0" applyBorder="1" applyAlignment="1">
      <alignment horizontal="center"/>
    </xf>
    <xf numFmtId="0" fontId="5" fillId="4" borderId="8" xfId="0" applyFont="1" applyFill="1" applyBorder="1" applyAlignment="1"/>
    <xf numFmtId="0" fontId="5" fillId="4" borderId="13" xfId="0" applyFont="1" applyFill="1" applyBorder="1" applyAlignment="1"/>
    <xf numFmtId="0" fontId="0" fillId="0" borderId="1" xfId="0" applyFont="1" applyBorder="1"/>
    <xf numFmtId="14" fontId="0" fillId="0" borderId="1" xfId="0" applyNumberFormat="1" applyBorder="1" applyAlignment="1" applyProtection="1">
      <alignment shrinkToFi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Protection="1">
      <protection hidden="1"/>
    </xf>
    <xf numFmtId="164" fontId="0" fillId="0" borderId="1" xfId="0" applyNumberFormat="1" applyBorder="1" applyProtection="1">
      <protection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4" borderId="11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justify" wrapText="1"/>
    </xf>
    <xf numFmtId="0" fontId="6" fillId="0" borderId="11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12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vertical="justify" wrapText="1"/>
    </xf>
    <xf numFmtId="0" fontId="6" fillId="0" borderId="13" xfId="0" applyFont="1" applyBorder="1" applyAlignment="1">
      <alignment horizontal="center" vertical="justify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200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Planejamento!B12" fmlaRange="Cursos!$A$2:$A$9" noThreeD="1" sel="5" val="0"/>
</file>

<file path=xl/ctrlProps/ctrlProp2.xml><?xml version="1.0" encoding="utf-8"?>
<formControlPr xmlns="http://schemas.microsoft.com/office/spreadsheetml/2009/9/main" objectType="Drop" dropStyle="combo" dx="16" fmlaLink="Planejamento!B13" fmlaRange="Cursos!$A$2:$A$9" noThreeD="1" sel="5" val="0"/>
</file>

<file path=xl/ctrlProps/ctrlProp3.xml><?xml version="1.0" encoding="utf-8"?>
<formControlPr xmlns="http://schemas.microsoft.com/office/spreadsheetml/2009/9/main" objectType="Drop" dropStyle="combo" dx="16" fmlaLink="Planejamento!B13" fmlaRange="Cursos!$A$2:$A$9" noThreeD="1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9525</xdr:rowOff>
        </xdr:from>
        <xdr:to>
          <xdr:col>2</xdr:col>
          <xdr:colOff>9525</xdr:colOff>
          <xdr:row>12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19050</xdr:rowOff>
        </xdr:from>
        <xdr:to>
          <xdr:col>2</xdr:col>
          <xdr:colOff>9525</xdr:colOff>
          <xdr:row>13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9525</xdr:rowOff>
        </xdr:from>
        <xdr:to>
          <xdr:col>2</xdr:col>
          <xdr:colOff>9525</xdr:colOff>
          <xdr:row>13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3</xdr:row>
      <xdr:rowOff>1904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92050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12</xdr:row>
      <xdr:rowOff>76200</xdr:rowOff>
    </xdr:from>
    <xdr:to>
      <xdr:col>6</xdr:col>
      <xdr:colOff>437480</xdr:colOff>
      <xdr:row>22</xdr:row>
      <xdr:rowOff>171200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362200"/>
          <a:ext cx="5361905" cy="2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P68"/>
  <sheetViews>
    <sheetView tabSelected="1" topLeftCell="A3" zoomScaleNormal="100" workbookViewId="0">
      <selection activeCell="E6" sqref="E6"/>
    </sheetView>
  </sheetViews>
  <sheetFormatPr defaultRowHeight="15" x14ac:dyDescent="0.25"/>
  <cols>
    <col min="1" max="1" width="25.85546875" customWidth="1"/>
    <col min="2" max="2" width="11.85546875" customWidth="1"/>
    <col min="3" max="3" width="9.140625" customWidth="1"/>
    <col min="4" max="4" width="15.28515625" customWidth="1"/>
    <col min="5" max="5" width="17.140625" customWidth="1"/>
    <col min="6" max="6" width="10.28515625" customWidth="1"/>
    <col min="8" max="8" width="9.140625" customWidth="1"/>
    <col min="9" max="9" width="10.85546875" customWidth="1"/>
    <col min="10" max="10" width="8.85546875" customWidth="1"/>
    <col min="11" max="11" width="9.7109375" customWidth="1"/>
    <col min="12" max="12" width="10.7109375" bestFit="1" customWidth="1"/>
    <col min="13" max="13" width="10.140625" customWidth="1"/>
    <col min="14" max="14" width="11" customWidth="1"/>
    <col min="15" max="15" width="10.42578125" customWidth="1"/>
    <col min="16" max="16" width="9.140625" customWidth="1"/>
  </cols>
  <sheetData>
    <row r="1" spans="1:16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42.7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x14ac:dyDescent="0.25">
      <c r="A4" s="99"/>
      <c r="B4" s="100"/>
      <c r="F4" s="2"/>
    </row>
    <row r="5" spans="1:16" x14ac:dyDescent="0.25">
      <c r="A5" s="8" t="s">
        <v>26</v>
      </c>
      <c r="B5" s="29"/>
      <c r="F5" s="2"/>
    </row>
    <row r="6" spans="1:16" x14ac:dyDescent="0.25">
      <c r="A6" s="8" t="s">
        <v>30</v>
      </c>
      <c r="B6" s="29"/>
    </row>
    <row r="7" spans="1:16" x14ac:dyDescent="0.25">
      <c r="A7" s="8" t="s">
        <v>54</v>
      </c>
      <c r="B7" s="18"/>
    </row>
    <row r="8" spans="1:16" x14ac:dyDescent="0.25">
      <c r="A8" s="9" t="s">
        <v>57</v>
      </c>
      <c r="B8" s="18"/>
    </row>
    <row r="10" spans="1:16" ht="18.75" x14ac:dyDescent="0.3">
      <c r="A10" s="97" t="s">
        <v>22</v>
      </c>
      <c r="B10" s="98"/>
      <c r="C10" s="98"/>
      <c r="D10" s="98"/>
      <c r="E10" s="98"/>
    </row>
    <row r="11" spans="1:16" x14ac:dyDescent="0.25">
      <c r="A11" s="1"/>
      <c r="B11" s="8" t="s">
        <v>0</v>
      </c>
      <c r="C11" s="8" t="s">
        <v>3</v>
      </c>
      <c r="D11" s="8" t="s">
        <v>28</v>
      </c>
      <c r="E11" s="31" t="s">
        <v>31</v>
      </c>
    </row>
    <row r="12" spans="1:16" x14ac:dyDescent="0.25">
      <c r="A12" s="8" t="s">
        <v>13</v>
      </c>
      <c r="B12" s="14">
        <v>5</v>
      </c>
      <c r="C12" s="19">
        <f ca="1">OFFSET(Cursos!B1,B12,0)</f>
        <v>20</v>
      </c>
      <c r="D12" s="14">
        <v>0.5</v>
      </c>
      <c r="E12" s="32">
        <f ca="1">C12*D12</f>
        <v>10</v>
      </c>
    </row>
    <row r="13" spans="1:16" x14ac:dyDescent="0.25">
      <c r="A13" s="8" t="s">
        <v>14</v>
      </c>
      <c r="B13" s="14">
        <v>5</v>
      </c>
      <c r="C13" s="19">
        <f ca="1">OFFSET(Cursos!B1,B13,0)</f>
        <v>20</v>
      </c>
      <c r="D13" s="14">
        <v>1</v>
      </c>
      <c r="E13" s="32">
        <f ca="1">C13*D13</f>
        <v>20</v>
      </c>
    </row>
    <row r="14" spans="1:16" x14ac:dyDescent="0.25">
      <c r="A14" s="104" t="s">
        <v>29</v>
      </c>
      <c r="B14" s="105"/>
      <c r="C14" s="106"/>
      <c r="D14" s="32">
        <f ca="1">SUM(E12:E13)</f>
        <v>30</v>
      </c>
      <c r="M14" s="27" t="s">
        <v>1</v>
      </c>
      <c r="N14" s="107" t="s">
        <v>27</v>
      </c>
      <c r="O14" s="108"/>
    </row>
    <row r="15" spans="1:16" x14ac:dyDescent="0.25">
      <c r="M15" s="27" t="s">
        <v>2</v>
      </c>
      <c r="N15" s="107" t="s">
        <v>28</v>
      </c>
      <c r="O15" s="108"/>
    </row>
    <row r="16" spans="1:16" x14ac:dyDescent="0.25">
      <c r="M16" s="27"/>
      <c r="N16" s="27" t="s">
        <v>55</v>
      </c>
      <c r="O16" s="27" t="s">
        <v>56</v>
      </c>
    </row>
    <row r="17" spans="1:16" ht="18.75" x14ac:dyDescent="0.3">
      <c r="A17" s="101" t="s">
        <v>48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1:16" x14ac:dyDescent="0.25">
      <c r="A18" s="16" t="s">
        <v>0</v>
      </c>
      <c r="B18" s="8" t="s">
        <v>1</v>
      </c>
      <c r="C18" s="8" t="s">
        <v>2</v>
      </c>
      <c r="D18" s="17" t="s">
        <v>3</v>
      </c>
      <c r="E18" s="16" t="s">
        <v>0</v>
      </c>
      <c r="F18" s="15" t="s">
        <v>1</v>
      </c>
      <c r="G18" s="15" t="s">
        <v>2</v>
      </c>
      <c r="H18" s="17" t="s">
        <v>3</v>
      </c>
      <c r="I18" s="16" t="s">
        <v>0</v>
      </c>
      <c r="J18" s="8" t="s">
        <v>1</v>
      </c>
      <c r="K18" s="8" t="s">
        <v>2</v>
      </c>
      <c r="L18" s="17" t="s">
        <v>3</v>
      </c>
      <c r="M18" s="16" t="s">
        <v>0</v>
      </c>
      <c r="N18" s="8" t="s">
        <v>1</v>
      </c>
      <c r="O18" s="8" t="s">
        <v>2</v>
      </c>
      <c r="P18" s="17" t="s">
        <v>3</v>
      </c>
    </row>
    <row r="19" spans="1:16" x14ac:dyDescent="0.25">
      <c r="A19" s="16">
        <v>1</v>
      </c>
      <c r="B19" s="14"/>
      <c r="C19" s="14"/>
      <c r="D19" s="33">
        <f t="shared" ref="D19:D28" si="0">IF(AND(C19=1,B19&gt;=200),10,IF(AND(C19=1,B19&lt;200),B19*0.05,IF(AND(C19=0.5,B19&lt;=400),B19*0.025,IF(OR(B19=0,C19=0),0,10))))</f>
        <v>0</v>
      </c>
      <c r="E19" s="16">
        <v>11</v>
      </c>
      <c r="F19" s="14"/>
      <c r="G19" s="14">
        <v>1</v>
      </c>
      <c r="H19" s="33">
        <f t="shared" ref="H19:H28" si="1">IF(AND(G19=1,F19&gt;=200),10,IF(AND(G19=1,F19&lt;200),F19*0.05,IF(AND(G19=0.5,F19&lt;=400),F19*0.025,IF(OR(F19=0,G19=0),0,10))))</f>
        <v>0</v>
      </c>
      <c r="I19" s="16">
        <v>21</v>
      </c>
      <c r="J19" s="14"/>
      <c r="K19" s="14"/>
      <c r="L19" s="33">
        <f t="shared" ref="L19:L28" si="2">IF(AND(K19=1,J19&gt;=200),10,IF(AND(K19=1,J19&lt;200),J19*0.05,IF(AND(K19=0.5,J19&lt;=400),J19*0.025,IF(OR(J19=0,K19=0),0,10))))</f>
        <v>0</v>
      </c>
      <c r="M19" s="16">
        <v>31</v>
      </c>
      <c r="N19" s="14"/>
      <c r="O19" s="14"/>
      <c r="P19" s="33">
        <f t="shared" ref="P19:P28" si="3">IF(AND(O19=1,N19&gt;=200),10,IF(AND(O19=1,N19&lt;200),N19*0.05,IF(AND(O19=0.5,N19&lt;=400),N19*0.025,IF(OR(N19=0,O19=0),0,10))))</f>
        <v>0</v>
      </c>
    </row>
    <row r="20" spans="1:16" x14ac:dyDescent="0.25">
      <c r="A20" s="16">
        <v>2</v>
      </c>
      <c r="B20" s="14"/>
      <c r="C20" s="14"/>
      <c r="D20" s="33">
        <f t="shared" si="0"/>
        <v>0</v>
      </c>
      <c r="E20" s="16">
        <v>12</v>
      </c>
      <c r="F20" s="14"/>
      <c r="G20" s="14">
        <v>1</v>
      </c>
      <c r="H20" s="33">
        <f t="shared" si="1"/>
        <v>0</v>
      </c>
      <c r="I20" s="16">
        <v>22</v>
      </c>
      <c r="J20" s="14"/>
      <c r="K20" s="14"/>
      <c r="L20" s="33">
        <f t="shared" si="2"/>
        <v>0</v>
      </c>
      <c r="M20" s="16">
        <v>32</v>
      </c>
      <c r="N20" s="14"/>
      <c r="O20" s="14"/>
      <c r="P20" s="33">
        <f t="shared" si="3"/>
        <v>0</v>
      </c>
    </row>
    <row r="21" spans="1:16" x14ac:dyDescent="0.25">
      <c r="A21" s="16">
        <v>3</v>
      </c>
      <c r="B21" s="14"/>
      <c r="C21" s="14"/>
      <c r="D21" s="33">
        <f t="shared" si="0"/>
        <v>0</v>
      </c>
      <c r="E21" s="16">
        <v>13</v>
      </c>
      <c r="F21" s="14"/>
      <c r="G21" s="14">
        <v>1</v>
      </c>
      <c r="H21" s="33">
        <f t="shared" si="1"/>
        <v>0</v>
      </c>
      <c r="I21" s="16">
        <v>23</v>
      </c>
      <c r="J21" s="14"/>
      <c r="K21" s="14"/>
      <c r="L21" s="33">
        <f t="shared" si="2"/>
        <v>0</v>
      </c>
      <c r="M21" s="16">
        <v>33</v>
      </c>
      <c r="N21" s="14"/>
      <c r="O21" s="14"/>
      <c r="P21" s="33">
        <f t="shared" si="3"/>
        <v>0</v>
      </c>
    </row>
    <row r="22" spans="1:16" x14ac:dyDescent="0.25">
      <c r="A22" s="16">
        <v>4</v>
      </c>
      <c r="B22" s="14"/>
      <c r="C22" s="14"/>
      <c r="D22" s="33">
        <f t="shared" si="0"/>
        <v>0</v>
      </c>
      <c r="E22" s="16">
        <v>14</v>
      </c>
      <c r="F22" s="14"/>
      <c r="G22" s="14">
        <v>1</v>
      </c>
      <c r="H22" s="33">
        <f t="shared" si="1"/>
        <v>0</v>
      </c>
      <c r="I22" s="16">
        <v>24</v>
      </c>
      <c r="J22" s="14"/>
      <c r="K22" s="14"/>
      <c r="L22" s="33">
        <f t="shared" si="2"/>
        <v>0</v>
      </c>
      <c r="M22" s="16">
        <v>34</v>
      </c>
      <c r="N22" s="14"/>
      <c r="O22" s="14"/>
      <c r="P22" s="33">
        <f t="shared" si="3"/>
        <v>0</v>
      </c>
    </row>
    <row r="23" spans="1:16" x14ac:dyDescent="0.25">
      <c r="A23" s="16">
        <v>5</v>
      </c>
      <c r="B23" s="14"/>
      <c r="C23" s="14"/>
      <c r="D23" s="33">
        <f t="shared" si="0"/>
        <v>0</v>
      </c>
      <c r="E23" s="16">
        <v>15</v>
      </c>
      <c r="F23" s="14"/>
      <c r="G23" s="14">
        <v>1</v>
      </c>
      <c r="H23" s="33">
        <f t="shared" si="1"/>
        <v>0</v>
      </c>
      <c r="I23" s="16">
        <v>25</v>
      </c>
      <c r="J23" s="14"/>
      <c r="K23" s="14"/>
      <c r="L23" s="33">
        <f t="shared" si="2"/>
        <v>0</v>
      </c>
      <c r="M23" s="16">
        <v>35</v>
      </c>
      <c r="N23" s="14"/>
      <c r="O23" s="14"/>
      <c r="P23" s="33">
        <f t="shared" si="3"/>
        <v>0</v>
      </c>
    </row>
    <row r="24" spans="1:16" x14ac:dyDescent="0.25">
      <c r="A24" s="16">
        <v>6</v>
      </c>
      <c r="B24" s="14"/>
      <c r="C24" s="14"/>
      <c r="D24" s="33">
        <f t="shared" si="0"/>
        <v>0</v>
      </c>
      <c r="E24" s="16">
        <v>16</v>
      </c>
      <c r="F24" s="14"/>
      <c r="G24" s="14">
        <v>1</v>
      </c>
      <c r="H24" s="33">
        <f t="shared" si="1"/>
        <v>0</v>
      </c>
      <c r="I24" s="16">
        <v>26</v>
      </c>
      <c r="J24" s="14"/>
      <c r="K24" s="14"/>
      <c r="L24" s="33">
        <f t="shared" si="2"/>
        <v>0</v>
      </c>
      <c r="M24" s="16">
        <v>36</v>
      </c>
      <c r="N24" s="14"/>
      <c r="O24" s="14"/>
      <c r="P24" s="33">
        <f t="shared" si="3"/>
        <v>0</v>
      </c>
    </row>
    <row r="25" spans="1:16" x14ac:dyDescent="0.25">
      <c r="A25" s="16">
        <v>7</v>
      </c>
      <c r="B25" s="14"/>
      <c r="C25" s="14"/>
      <c r="D25" s="33">
        <f t="shared" si="0"/>
        <v>0</v>
      </c>
      <c r="E25" s="16">
        <v>17</v>
      </c>
      <c r="F25" s="14"/>
      <c r="G25" s="14">
        <v>1</v>
      </c>
      <c r="H25" s="33">
        <f t="shared" si="1"/>
        <v>0</v>
      </c>
      <c r="I25" s="16">
        <v>27</v>
      </c>
      <c r="J25" s="14"/>
      <c r="K25" s="14"/>
      <c r="L25" s="33">
        <f t="shared" si="2"/>
        <v>0</v>
      </c>
      <c r="M25" s="16">
        <v>37</v>
      </c>
      <c r="N25" s="14"/>
      <c r="O25" s="14"/>
      <c r="P25" s="33">
        <f t="shared" si="3"/>
        <v>0</v>
      </c>
    </row>
    <row r="26" spans="1:16" x14ac:dyDescent="0.25">
      <c r="A26" s="16">
        <v>8</v>
      </c>
      <c r="B26" s="14"/>
      <c r="C26" s="14"/>
      <c r="D26" s="33">
        <f t="shared" si="0"/>
        <v>0</v>
      </c>
      <c r="E26" s="16">
        <v>18</v>
      </c>
      <c r="F26" s="14"/>
      <c r="G26" s="14">
        <v>1</v>
      </c>
      <c r="H26" s="33">
        <f t="shared" si="1"/>
        <v>0</v>
      </c>
      <c r="I26" s="16">
        <v>28</v>
      </c>
      <c r="J26" s="14"/>
      <c r="K26" s="14"/>
      <c r="L26" s="33">
        <f t="shared" si="2"/>
        <v>0</v>
      </c>
      <c r="M26" s="16">
        <v>38</v>
      </c>
      <c r="N26" s="14"/>
      <c r="O26" s="14"/>
      <c r="P26" s="33">
        <f t="shared" si="3"/>
        <v>0</v>
      </c>
    </row>
    <row r="27" spans="1:16" x14ac:dyDescent="0.25">
      <c r="A27" s="16">
        <v>9</v>
      </c>
      <c r="B27" s="14"/>
      <c r="C27" s="14"/>
      <c r="D27" s="33">
        <f t="shared" si="0"/>
        <v>0</v>
      </c>
      <c r="E27" s="16">
        <v>19</v>
      </c>
      <c r="F27" s="14"/>
      <c r="G27" s="14">
        <v>1</v>
      </c>
      <c r="H27" s="33">
        <f t="shared" si="1"/>
        <v>0</v>
      </c>
      <c r="I27" s="16">
        <v>29</v>
      </c>
      <c r="J27" s="14"/>
      <c r="K27" s="14"/>
      <c r="L27" s="33">
        <f t="shared" si="2"/>
        <v>0</v>
      </c>
      <c r="M27" s="16">
        <v>39</v>
      </c>
      <c r="N27" s="14"/>
      <c r="O27" s="14"/>
      <c r="P27" s="33">
        <f t="shared" si="3"/>
        <v>0</v>
      </c>
    </row>
    <row r="28" spans="1:16" x14ac:dyDescent="0.25">
      <c r="A28" s="16">
        <v>10</v>
      </c>
      <c r="B28" s="14"/>
      <c r="C28" s="14"/>
      <c r="D28" s="33">
        <f t="shared" si="0"/>
        <v>0</v>
      </c>
      <c r="E28" s="16">
        <v>20</v>
      </c>
      <c r="F28" s="14"/>
      <c r="G28" s="14">
        <v>1</v>
      </c>
      <c r="H28" s="33">
        <f t="shared" si="1"/>
        <v>0</v>
      </c>
      <c r="I28" s="16">
        <v>30</v>
      </c>
      <c r="J28" s="14"/>
      <c r="K28" s="14"/>
      <c r="L28" s="33">
        <f t="shared" si="2"/>
        <v>0</v>
      </c>
      <c r="M28" s="16">
        <v>40</v>
      </c>
      <c r="N28" s="14"/>
      <c r="O28" s="14"/>
      <c r="P28" s="33">
        <f t="shared" si="3"/>
        <v>0</v>
      </c>
    </row>
    <row r="29" spans="1:16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6" x14ac:dyDescent="0.25">
      <c r="A30" s="11" t="s">
        <v>23</v>
      </c>
      <c r="B30" s="34">
        <f>SUM(D19:D28,H19:H28,L19:L28,P19:P28)</f>
        <v>0</v>
      </c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</row>
    <row r="31" spans="1:16" ht="45.75" customHeight="1" x14ac:dyDescent="0.3">
      <c r="A31" s="12" t="s">
        <v>25</v>
      </c>
      <c r="B31" s="35">
        <f ca="1">B55</f>
        <v>6</v>
      </c>
      <c r="C31" s="43" t="str">
        <f ca="1">IF(B31&lt;B30+B56+B57,"PONTUAÇÃO DE CURSOS EXTERNOS ALCANÇADA!!"," ")</f>
        <v xml:space="preserve"> 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</row>
    <row r="32" spans="1:16" ht="18.75" x14ac:dyDescent="0.3">
      <c r="C32" s="49" t="s">
        <v>50</v>
      </c>
      <c r="D32" s="49"/>
      <c r="E32" s="50">
        <f ca="1">IF((B31-(B30+B56+B57))/0.05&lt;0,0,(B31-B30)/0.05)</f>
        <v>120</v>
      </c>
      <c r="F32" s="50"/>
    </row>
    <row r="33" spans="1:16" x14ac:dyDescent="0.25">
      <c r="J33" s="2"/>
      <c r="K33" s="2"/>
      <c r="L33" s="2"/>
    </row>
    <row r="34" spans="1:16" ht="18.75" x14ac:dyDescent="0.3">
      <c r="A34" s="63" t="s">
        <v>47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 x14ac:dyDescent="0.25">
      <c r="A35" s="51"/>
      <c r="B35" s="16" t="s">
        <v>0</v>
      </c>
      <c r="C35" s="16" t="s">
        <v>1</v>
      </c>
      <c r="D35" s="16" t="s">
        <v>0</v>
      </c>
      <c r="E35" s="16" t="s">
        <v>1</v>
      </c>
      <c r="F35" s="16" t="s">
        <v>0</v>
      </c>
      <c r="G35" s="16" t="s">
        <v>1</v>
      </c>
      <c r="H35" s="16" t="s">
        <v>0</v>
      </c>
      <c r="I35" s="16" t="s">
        <v>1</v>
      </c>
      <c r="J35" s="16" t="s">
        <v>0</v>
      </c>
      <c r="K35" s="16" t="s">
        <v>1</v>
      </c>
      <c r="L35" s="16" t="s">
        <v>0</v>
      </c>
      <c r="M35" s="16" t="s">
        <v>1</v>
      </c>
      <c r="N35" s="54"/>
      <c r="O35" s="55"/>
      <c r="P35" s="56"/>
    </row>
    <row r="36" spans="1:16" x14ac:dyDescent="0.25">
      <c r="A36" s="52"/>
      <c r="B36" s="16">
        <v>1</v>
      </c>
      <c r="C36" s="14"/>
      <c r="D36" s="16">
        <v>11</v>
      </c>
      <c r="E36" s="14"/>
      <c r="F36" s="16">
        <v>21</v>
      </c>
      <c r="G36" s="14"/>
      <c r="H36" s="16">
        <v>31</v>
      </c>
      <c r="I36" s="14"/>
      <c r="J36" s="16">
        <v>41</v>
      </c>
      <c r="K36" s="14"/>
      <c r="L36" s="16">
        <v>51</v>
      </c>
      <c r="M36" s="14"/>
      <c r="N36" s="57"/>
      <c r="O36" s="58"/>
      <c r="P36" s="59"/>
    </row>
    <row r="37" spans="1:16" x14ac:dyDescent="0.25">
      <c r="A37" s="52"/>
      <c r="B37" s="16">
        <v>2</v>
      </c>
      <c r="C37" s="14"/>
      <c r="D37" s="16">
        <v>12</v>
      </c>
      <c r="E37" s="14"/>
      <c r="F37" s="16">
        <v>22</v>
      </c>
      <c r="G37" s="14"/>
      <c r="H37" s="16">
        <v>32</v>
      </c>
      <c r="I37" s="14"/>
      <c r="J37" s="16">
        <v>42</v>
      </c>
      <c r="K37" s="14"/>
      <c r="L37" s="16">
        <v>52</v>
      </c>
      <c r="M37" s="14"/>
      <c r="N37" s="57"/>
      <c r="O37" s="58"/>
      <c r="P37" s="59"/>
    </row>
    <row r="38" spans="1:16" x14ac:dyDescent="0.25">
      <c r="A38" s="52"/>
      <c r="B38" s="16">
        <v>3</v>
      </c>
      <c r="C38" s="14"/>
      <c r="D38" s="16">
        <v>13</v>
      </c>
      <c r="E38" s="14"/>
      <c r="F38" s="16">
        <v>23</v>
      </c>
      <c r="G38" s="14"/>
      <c r="H38" s="16">
        <v>33</v>
      </c>
      <c r="I38" s="14"/>
      <c r="J38" s="16">
        <v>43</v>
      </c>
      <c r="K38" s="14"/>
      <c r="L38" s="16">
        <v>53</v>
      </c>
      <c r="M38" s="14"/>
      <c r="N38" s="57"/>
      <c r="O38" s="58"/>
      <c r="P38" s="59"/>
    </row>
    <row r="39" spans="1:16" x14ac:dyDescent="0.25">
      <c r="A39" s="52"/>
      <c r="B39" s="16">
        <v>4</v>
      </c>
      <c r="C39" s="14"/>
      <c r="D39" s="16">
        <v>14</v>
      </c>
      <c r="E39" s="14"/>
      <c r="F39" s="16">
        <v>24</v>
      </c>
      <c r="G39" s="14"/>
      <c r="H39" s="16">
        <v>34</v>
      </c>
      <c r="I39" s="14"/>
      <c r="J39" s="16">
        <v>44</v>
      </c>
      <c r="K39" s="14"/>
      <c r="L39" s="16">
        <v>54</v>
      </c>
      <c r="M39" s="14"/>
      <c r="N39" s="57"/>
      <c r="O39" s="58"/>
      <c r="P39" s="59"/>
    </row>
    <row r="40" spans="1:16" x14ac:dyDescent="0.25">
      <c r="A40" s="52"/>
      <c r="B40" s="16">
        <v>5</v>
      </c>
      <c r="C40" s="14"/>
      <c r="D40" s="16">
        <v>15</v>
      </c>
      <c r="E40" s="14"/>
      <c r="F40" s="16">
        <v>25</v>
      </c>
      <c r="G40" s="14"/>
      <c r="H40" s="16">
        <v>35</v>
      </c>
      <c r="I40" s="14"/>
      <c r="J40" s="16">
        <v>45</v>
      </c>
      <c r="K40" s="14"/>
      <c r="L40" s="16">
        <v>55</v>
      </c>
      <c r="M40" s="14"/>
      <c r="N40" s="57"/>
      <c r="O40" s="58"/>
      <c r="P40" s="59"/>
    </row>
    <row r="41" spans="1:16" x14ac:dyDescent="0.25">
      <c r="A41" s="52"/>
      <c r="B41" s="16">
        <v>6</v>
      </c>
      <c r="C41" s="14"/>
      <c r="D41" s="16">
        <v>16</v>
      </c>
      <c r="E41" s="14"/>
      <c r="F41" s="16">
        <v>26</v>
      </c>
      <c r="G41" s="30"/>
      <c r="H41" s="16">
        <v>36</v>
      </c>
      <c r="I41" s="14"/>
      <c r="J41" s="16">
        <v>46</v>
      </c>
      <c r="K41" s="14"/>
      <c r="L41" s="16">
        <v>56</v>
      </c>
      <c r="M41" s="14"/>
      <c r="N41" s="57"/>
      <c r="O41" s="58"/>
      <c r="P41" s="59"/>
    </row>
    <row r="42" spans="1:16" x14ac:dyDescent="0.25">
      <c r="A42" s="52"/>
      <c r="B42" s="16">
        <v>7</v>
      </c>
      <c r="C42" s="14"/>
      <c r="D42" s="16">
        <v>17</v>
      </c>
      <c r="E42" s="14"/>
      <c r="F42" s="16">
        <v>27</v>
      </c>
      <c r="G42" s="14"/>
      <c r="H42" s="16">
        <v>37</v>
      </c>
      <c r="I42" s="14"/>
      <c r="J42" s="16">
        <v>47</v>
      </c>
      <c r="K42" s="14"/>
      <c r="L42" s="16">
        <v>57</v>
      </c>
      <c r="M42" s="14"/>
      <c r="N42" s="57"/>
      <c r="O42" s="58"/>
      <c r="P42" s="59"/>
    </row>
    <row r="43" spans="1:16" x14ac:dyDescent="0.25">
      <c r="A43" s="52"/>
      <c r="B43" s="16">
        <v>8</v>
      </c>
      <c r="C43" s="14"/>
      <c r="D43" s="16">
        <v>18</v>
      </c>
      <c r="E43" s="14"/>
      <c r="F43" s="16">
        <v>28</v>
      </c>
      <c r="G43" s="14"/>
      <c r="H43" s="16">
        <v>38</v>
      </c>
      <c r="I43" s="14"/>
      <c r="J43" s="16">
        <v>48</v>
      </c>
      <c r="K43" s="14"/>
      <c r="L43" s="16">
        <v>58</v>
      </c>
      <c r="M43" s="14"/>
      <c r="N43" s="57"/>
      <c r="O43" s="58"/>
      <c r="P43" s="59"/>
    </row>
    <row r="44" spans="1:16" x14ac:dyDescent="0.25">
      <c r="A44" s="52"/>
      <c r="B44" s="16">
        <v>9</v>
      </c>
      <c r="C44" s="14"/>
      <c r="D44" s="16">
        <v>19</v>
      </c>
      <c r="E44" s="14"/>
      <c r="F44" s="16">
        <v>29</v>
      </c>
      <c r="G44" s="14"/>
      <c r="H44" s="16">
        <v>39</v>
      </c>
      <c r="I44" s="14"/>
      <c r="J44" s="16">
        <v>49</v>
      </c>
      <c r="K44" s="14"/>
      <c r="L44" s="16">
        <v>59</v>
      </c>
      <c r="M44" s="14"/>
      <c r="N44" s="57"/>
      <c r="O44" s="58"/>
      <c r="P44" s="59"/>
    </row>
    <row r="45" spans="1:16" x14ac:dyDescent="0.25">
      <c r="A45" s="53"/>
      <c r="B45" s="16">
        <v>10</v>
      </c>
      <c r="C45" s="14"/>
      <c r="D45" s="16">
        <v>20</v>
      </c>
      <c r="E45" s="14"/>
      <c r="F45" s="16">
        <v>30</v>
      </c>
      <c r="G45" s="14"/>
      <c r="H45" s="16">
        <v>40</v>
      </c>
      <c r="I45" s="14"/>
      <c r="J45" s="16">
        <v>50</v>
      </c>
      <c r="K45" s="14"/>
      <c r="L45" s="16">
        <v>60</v>
      </c>
      <c r="M45" s="14"/>
      <c r="N45" s="60"/>
      <c r="O45" s="61"/>
      <c r="P45" s="62"/>
    </row>
    <row r="46" spans="1:16" ht="18.75" customHeight="1" x14ac:dyDescent="0.3">
      <c r="A46" s="13" t="s">
        <v>4</v>
      </c>
      <c r="B46" s="36">
        <f>SUM(C36:C45,E36:E45,G36:G45,I36:I45,K36:K45,M36:M45)</f>
        <v>0</v>
      </c>
      <c r="C46" s="46" t="str">
        <f>IF(B47&gt;20,"PONTUAÇÃO MÁXIMA ALCANÇADA! FAÇA MAIS CURSOS DA EJEF PARA CRITÉRIO DE DESEMPATE"," ")</f>
        <v xml:space="preserve"> 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/>
    </row>
    <row r="47" spans="1:16" ht="18.75" customHeight="1" x14ac:dyDescent="0.3">
      <c r="A47" s="5" t="s">
        <v>23</v>
      </c>
      <c r="B47" s="32">
        <f>B46*0.4</f>
        <v>0</v>
      </c>
      <c r="C47" s="49" t="s">
        <v>50</v>
      </c>
      <c r="D47" s="49"/>
      <c r="E47" s="50">
        <f>IF(B47&lt;30,75-B46,"0 ")</f>
        <v>75</v>
      </c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</row>
    <row r="48" spans="1:16" x14ac:dyDescent="0.25">
      <c r="M48" s="2"/>
      <c r="N48" s="2"/>
      <c r="O48" s="2"/>
      <c r="P48" s="2"/>
    </row>
    <row r="49" spans="1:16" ht="18.75" x14ac:dyDescent="0.3">
      <c r="A49" s="63" t="s">
        <v>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  <row r="50" spans="1:16" x14ac:dyDescent="0.25">
      <c r="A50" s="11" t="s">
        <v>6</v>
      </c>
      <c r="B50" s="36">
        <f ca="1">D14</f>
        <v>30</v>
      </c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x14ac:dyDescent="0.25">
      <c r="A51" s="8" t="s">
        <v>7</v>
      </c>
      <c r="B51" s="32">
        <f>IF(B47&lt;=30,B47,30)</f>
        <v>0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x14ac:dyDescent="0.25">
      <c r="A52" s="8" t="s">
        <v>8</v>
      </c>
      <c r="B52" s="37">
        <f>(B5/365)</f>
        <v>0</v>
      </c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x14ac:dyDescent="0.25">
      <c r="A53" s="9" t="s">
        <v>20</v>
      </c>
      <c r="B53" s="37">
        <f ca="1">SUM(B50:B52)</f>
        <v>30</v>
      </c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x14ac:dyDescent="0.25">
      <c r="A54" s="23" t="s">
        <v>51</v>
      </c>
      <c r="B54" s="38">
        <f>B30</f>
        <v>0</v>
      </c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t="60" x14ac:dyDescent="0.25">
      <c r="A55" s="10" t="s">
        <v>46</v>
      </c>
      <c r="B55" s="35">
        <f ca="1">B53*20%</f>
        <v>6</v>
      </c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x14ac:dyDescent="0.25">
      <c r="A56" s="10" t="s">
        <v>53</v>
      </c>
      <c r="B56" s="35">
        <f>(B7/365)*1</f>
        <v>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x14ac:dyDescent="0.25">
      <c r="A57" s="10" t="s">
        <v>52</v>
      </c>
      <c r="B57" s="35">
        <f>(B8/180)*0.5</f>
        <v>0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x14ac:dyDescent="0.25">
      <c r="C58" s="4"/>
      <c r="D58" s="4"/>
    </row>
    <row r="59" spans="1:16" ht="18.75" x14ac:dyDescent="0.3">
      <c r="A59" s="63" t="s">
        <v>24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1:16" ht="15" customHeight="1" x14ac:dyDescent="0.3">
      <c r="A60" s="86" t="s">
        <v>9</v>
      </c>
      <c r="B60" s="87"/>
      <c r="C60" s="88"/>
      <c r="D60" s="73" t="str">
        <f ca="1">IF(N60&lt;40,"PONTUAÇÃO MINIMA DE 40 PONTOS NÃO ALCANÇADA","PONTUAÇÃO MINIMA DE 40 PONTOS EXIGIDA ALCANÇADA")</f>
        <v>PONTUAÇÃO MINIMA DE 40 PONTOS NÃO ALCANÇADA</v>
      </c>
      <c r="E60" s="74"/>
      <c r="F60" s="74"/>
      <c r="G60" s="74"/>
      <c r="H60" s="74"/>
      <c r="I60" s="74"/>
      <c r="J60" s="74"/>
      <c r="K60" s="75"/>
      <c r="L60" s="89" t="s">
        <v>21</v>
      </c>
      <c r="M60" s="90"/>
      <c r="N60" s="64">
        <f ca="1">IF(B55 &gt;B54+B56+B57,B54+B56+B57+B53,B53+B55)</f>
        <v>30</v>
      </c>
      <c r="O60" s="65"/>
      <c r="P60" s="66"/>
    </row>
    <row r="61" spans="1:16" ht="15" customHeight="1" x14ac:dyDescent="0.25">
      <c r="A61" s="6" t="s">
        <v>12</v>
      </c>
      <c r="B61" s="84">
        <f>B6</f>
        <v>0</v>
      </c>
      <c r="C61" s="85"/>
      <c r="D61" s="76"/>
      <c r="E61" s="77"/>
      <c r="F61" s="77"/>
      <c r="G61" s="77"/>
      <c r="H61" s="77"/>
      <c r="I61" s="77"/>
      <c r="J61" s="77"/>
      <c r="K61" s="78"/>
      <c r="L61" s="91"/>
      <c r="M61" s="92"/>
      <c r="N61" s="67"/>
      <c r="O61" s="68"/>
      <c r="P61" s="69"/>
    </row>
    <row r="62" spans="1:16" ht="15" customHeight="1" x14ac:dyDescent="0.25">
      <c r="A62" s="5" t="s">
        <v>10</v>
      </c>
      <c r="B62" s="84">
        <f>B5</f>
        <v>0</v>
      </c>
      <c r="C62" s="85"/>
      <c r="D62" s="76"/>
      <c r="E62" s="77"/>
      <c r="F62" s="77"/>
      <c r="G62" s="77"/>
      <c r="H62" s="77"/>
      <c r="I62" s="77"/>
      <c r="J62" s="77"/>
      <c r="K62" s="78"/>
      <c r="L62" s="91"/>
      <c r="M62" s="92"/>
      <c r="N62" s="67"/>
      <c r="O62" s="68"/>
      <c r="P62" s="69"/>
    </row>
    <row r="63" spans="1:16" ht="15" customHeight="1" x14ac:dyDescent="0.25">
      <c r="A63" s="7" t="s">
        <v>11</v>
      </c>
      <c r="B63" s="82">
        <f>IF(B47&lt;30,0,B47-30)</f>
        <v>0</v>
      </c>
      <c r="C63" s="83"/>
      <c r="D63" s="79"/>
      <c r="E63" s="80"/>
      <c r="F63" s="80"/>
      <c r="G63" s="80"/>
      <c r="H63" s="80"/>
      <c r="I63" s="80"/>
      <c r="J63" s="80"/>
      <c r="K63" s="81"/>
      <c r="L63" s="93"/>
      <c r="M63" s="94"/>
      <c r="N63" s="70"/>
      <c r="O63" s="71"/>
      <c r="P63" s="72"/>
    </row>
    <row r="68" spans="6:6" x14ac:dyDescent="0.25">
      <c r="F68" s="2"/>
    </row>
  </sheetData>
  <sheetProtection algorithmName="SHA-512" hashValue="lRzLZ1ZjuGSzztB04D75KXH+zGpc0H1YiJboY8YmibTCkCJfJBSmX2J57kmv2zpXVKQEdE8+Pcj3i4+vbStnIw==" saltValue="qnPBR/H5nZTnPl2NoHBGUQ==" spinCount="100000" sheet="1" objects="1" scenarios="1"/>
  <mergeCells count="28">
    <mergeCell ref="A29:P29"/>
    <mergeCell ref="A1:P3"/>
    <mergeCell ref="A10:E10"/>
    <mergeCell ref="A4:B4"/>
    <mergeCell ref="A17:P17"/>
    <mergeCell ref="A14:C14"/>
    <mergeCell ref="N14:O14"/>
    <mergeCell ref="N15:O15"/>
    <mergeCell ref="A35:A45"/>
    <mergeCell ref="N35:P45"/>
    <mergeCell ref="A34:P34"/>
    <mergeCell ref="N60:P63"/>
    <mergeCell ref="D60:K63"/>
    <mergeCell ref="C50:P55"/>
    <mergeCell ref="B63:C63"/>
    <mergeCell ref="B62:C62"/>
    <mergeCell ref="B61:C61"/>
    <mergeCell ref="A60:C60"/>
    <mergeCell ref="L60:M63"/>
    <mergeCell ref="A59:P59"/>
    <mergeCell ref="A49:P49"/>
    <mergeCell ref="C30:P30"/>
    <mergeCell ref="C31:P31"/>
    <mergeCell ref="C46:P46"/>
    <mergeCell ref="C47:D47"/>
    <mergeCell ref="E47:F47"/>
    <mergeCell ref="C32:D32"/>
    <mergeCell ref="E32:F32"/>
  </mergeCells>
  <dataValidations count="1">
    <dataValidation allowBlank="1" showErrorMessage="1" errorTitle="Cuidado!" error="Curso com carga horária superior a 200 horas. Favor digitar o limite máximo de horas pontuado._x000a__x000a_ 200 HORAS" sqref="N19:N28 F19:F28 J19:J28 B19:B28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Drop Down 18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9525</xdr:rowOff>
                  </from>
                  <to>
                    <xdr:col>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1</xdr:col>
                    <xdr:colOff>0</xdr:colOff>
                    <xdr:row>12</xdr:row>
                    <xdr:rowOff>19050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Drop Down 46">
              <controlPr defaultSize="0" autoLine="0" autoPict="0">
                <anchor moveWithCells="1">
                  <from>
                    <xdr:col>1</xdr:col>
                    <xdr:colOff>0</xdr:colOff>
                    <xdr:row>12</xdr:row>
                    <xdr:rowOff>9525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Pontos!$A$7:$B$7</xm:f>
          </x14:formula1>
          <xm:sqref>C19:C28 G19:G28 K19:K28 O19:O28 D12:D13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B10"/>
  <sheetViews>
    <sheetView workbookViewId="0">
      <selection activeCell="B4" sqref="B4"/>
    </sheetView>
  </sheetViews>
  <sheetFormatPr defaultRowHeight="15" x14ac:dyDescent="0.25"/>
  <cols>
    <col min="1" max="1" width="28" bestFit="1" customWidth="1"/>
    <col min="2" max="2" width="18.140625" customWidth="1"/>
  </cols>
  <sheetData>
    <row r="1" spans="1:2" x14ac:dyDescent="0.25">
      <c r="A1" s="3" t="s">
        <v>15</v>
      </c>
      <c r="B1" s="28">
        <v>41603</v>
      </c>
    </row>
    <row r="2" spans="1:2" x14ac:dyDescent="0.25">
      <c r="A2" s="3" t="s">
        <v>16</v>
      </c>
      <c r="B2" s="28">
        <v>41603</v>
      </c>
    </row>
    <row r="3" spans="1:2" x14ac:dyDescent="0.25">
      <c r="A3" s="3" t="s">
        <v>17</v>
      </c>
      <c r="B3" s="28">
        <v>45108</v>
      </c>
    </row>
    <row r="4" spans="1:2" x14ac:dyDescent="0.25">
      <c r="A4" s="3" t="s">
        <v>18</v>
      </c>
      <c r="B4" s="39">
        <f>B3-B2</f>
        <v>3505</v>
      </c>
    </row>
    <row r="5" spans="1:2" x14ac:dyDescent="0.25">
      <c r="A5" s="3" t="s">
        <v>19</v>
      </c>
      <c r="B5" s="39">
        <f>B3-B1</f>
        <v>3505</v>
      </c>
    </row>
    <row r="8" spans="1:2" x14ac:dyDescent="0.25">
      <c r="B8" s="21"/>
    </row>
    <row r="9" spans="1:2" x14ac:dyDescent="0.25">
      <c r="B9" s="21"/>
    </row>
    <row r="10" spans="1:2" x14ac:dyDescent="0.25">
      <c r="B10" s="22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B9"/>
  <sheetViews>
    <sheetView workbookViewId="0">
      <selection activeCell="B2" sqref="B2"/>
    </sheetView>
  </sheetViews>
  <sheetFormatPr defaultRowHeight="15" x14ac:dyDescent="0.25"/>
  <cols>
    <col min="1" max="1" width="28.5703125" bestFit="1" customWidth="1"/>
  </cols>
  <sheetData>
    <row r="1" spans="1:2" x14ac:dyDescent="0.25">
      <c r="A1" s="1" t="s">
        <v>39</v>
      </c>
      <c r="B1" s="1" t="s">
        <v>40</v>
      </c>
    </row>
    <row r="2" spans="1:2" x14ac:dyDescent="0.25">
      <c r="A2" s="1" t="s">
        <v>41</v>
      </c>
      <c r="B2" s="1">
        <v>0</v>
      </c>
    </row>
    <row r="3" spans="1:2" x14ac:dyDescent="0.25">
      <c r="A3" s="1" t="s">
        <v>32</v>
      </c>
      <c r="B3" s="1">
        <v>8</v>
      </c>
    </row>
    <row r="4" spans="1:2" x14ac:dyDescent="0.25">
      <c r="A4" s="1" t="s">
        <v>33</v>
      </c>
      <c r="B4" s="1">
        <v>10</v>
      </c>
    </row>
    <row r="5" spans="1:2" x14ac:dyDescent="0.25">
      <c r="A5" s="1" t="s">
        <v>34</v>
      </c>
      <c r="B5" s="1">
        <v>15</v>
      </c>
    </row>
    <row r="6" spans="1:2" x14ac:dyDescent="0.25">
      <c r="A6" s="1" t="s">
        <v>37</v>
      </c>
      <c r="B6" s="1">
        <v>20</v>
      </c>
    </row>
    <row r="7" spans="1:2" x14ac:dyDescent="0.25">
      <c r="A7" s="1" t="s">
        <v>35</v>
      </c>
      <c r="B7" s="1">
        <v>21</v>
      </c>
    </row>
    <row r="8" spans="1:2" x14ac:dyDescent="0.25">
      <c r="A8" s="1" t="s">
        <v>38</v>
      </c>
      <c r="B8" s="1">
        <v>22</v>
      </c>
    </row>
    <row r="9" spans="1:2" x14ac:dyDescent="0.25">
      <c r="A9" s="1" t="s">
        <v>36</v>
      </c>
      <c r="B9" s="1">
        <v>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7"/>
  <sheetViews>
    <sheetView workbookViewId="0">
      <selection activeCell="A5" sqref="A5:B7"/>
    </sheetView>
  </sheetViews>
  <sheetFormatPr defaultRowHeight="15" x14ac:dyDescent="0.25"/>
  <cols>
    <col min="1" max="1" width="12.42578125" bestFit="1" customWidth="1"/>
  </cols>
  <sheetData>
    <row r="1" spans="1:2" x14ac:dyDescent="0.25">
      <c r="A1" s="20" t="s">
        <v>42</v>
      </c>
      <c r="B1" s="20" t="s">
        <v>45</v>
      </c>
    </row>
    <row r="2" spans="1:2" x14ac:dyDescent="0.25">
      <c r="A2" s="1" t="s">
        <v>44</v>
      </c>
      <c r="B2" s="1">
        <v>0.05</v>
      </c>
    </row>
    <row r="3" spans="1:2" x14ac:dyDescent="0.25">
      <c r="A3" s="1" t="s">
        <v>43</v>
      </c>
      <c r="B3" s="1">
        <v>2.5000000000000001E-2</v>
      </c>
    </row>
    <row r="5" spans="1:2" x14ac:dyDescent="0.25">
      <c r="A5" s="109" t="s">
        <v>49</v>
      </c>
      <c r="B5" s="109"/>
    </row>
    <row r="6" spans="1:2" x14ac:dyDescent="0.25">
      <c r="A6" s="1" t="s">
        <v>44</v>
      </c>
      <c r="B6" s="1" t="s">
        <v>43</v>
      </c>
    </row>
    <row r="7" spans="1:2" x14ac:dyDescent="0.25">
      <c r="A7" s="1">
        <v>1</v>
      </c>
      <c r="B7" s="1">
        <v>0.5</v>
      </c>
    </row>
  </sheetData>
  <mergeCells count="1"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Planejamento</vt:lpstr>
      <vt:lpstr>CALCULAR TEMPO DE SERV. CLASSE</vt:lpstr>
      <vt:lpstr>Cursos</vt:lpstr>
      <vt:lpstr>Pontos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pires</dc:creator>
  <cp:lastModifiedBy>Thiago Deivid Alves</cp:lastModifiedBy>
  <dcterms:created xsi:type="dcterms:W3CDTF">2019-02-12T11:31:48Z</dcterms:created>
  <dcterms:modified xsi:type="dcterms:W3CDTF">2024-08-26T13:53:55Z</dcterms:modified>
  <cp:contentStatus/>
</cp:coreProperties>
</file>